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<sst xmlns="http://schemas.openxmlformats.org/spreadsheetml/2006/main" count="33" uniqueCount="27">
  <si>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Motorcycle Gearing Worksheet</t>
  </si>
  <si>
    <t>Total Ratios</t>
  </si>
  <si>
    <t>Cruising Speed KPH</t>
  </si>
  <si>
    <t>Redline KPH</t>
  </si>
  <si>
    <t>Max Power KPH</t>
  </si>
  <si>
    <t>Primary Drive Ratio</t>
  </si>
  <si>
    <t>-</t>
  </si>
  <si>
    <t>(KPH)</t>
  </si>
  <si>
    <t>(MPH)</t>
  </si>
  <si>
    <t>1st Gear Ratio</t>
  </si>
  <si>
    <t>2nd Gear Ratio</t>
  </si>
  <si>
    <t>3rd Gear Ratio</t>
  </si>
  <si>
    <t>4th Gear Ratio</t>
  </si>
  <si>
    <t>5th Gear Ratio</t>
  </si>
  <si>
    <t>6th Gear Ratio</t>
  </si>
  <si>
    <t>Front Sprocket Teeth</t>
  </si>
  <si>
    <t>stock 1125r is 27/70</t>
  </si>
  <si>
    <t>Rear Sprocket Teeth</t>
  </si>
  <si>
    <t>stock 1125cr is 27/76</t>
  </si>
  <si>
    <t>Rear Wheel Dia. (in.)</t>
  </si>
  <si>
    <t>Rear Tyre Wid. (mm)</t>
  </si>
  <si>
    <t>Rear Tyre A/r (%)</t>
  </si>
  <si>
    <t>Cruising RPM</t>
  </si>
  <si>
    <t>Redline RPM</t>
  </si>
  <si>
    <t>Max Power RPM</t>
  </si>
  <si>
    <t>Gear Ratios</t>
  </si>
  <si>
    <t>BUELL 1125R / CR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</si>
</sst>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12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i/>
      <sz val="2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22"/>
      </patternFill>
    </fill>
    <fill>
      <patternFill patternType="gray0625">
        <bgColor indexed="43"/>
      </patternFill>
    </fill>
    <fill>
      <patternFill patternType="gray0625">
        <bgColor indexed="42"/>
      </patternFill>
    </fill>
    <fill>
      <patternFill patternType="gray0625">
        <bgColor indexed="46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bgColor indexed="13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49" fontId="5" fillId="5" borderId="5" xfId="0" applyNumberFormat="1" applyFont="1" applyFill="1" applyBorder="1" applyAlignment="1" applyProtection="1">
      <alignment horizontal="center" vertical="center" wrapText="1"/>
      <protection/>
    </xf>
    <xf numFmtId="49" fontId="5" fillId="6" borderId="6" xfId="0" applyNumberFormat="1" applyFont="1" applyFill="1" applyBorder="1" applyAlignment="1" applyProtection="1">
      <alignment horizontal="center" vertical="center" wrapText="1"/>
      <protection/>
    </xf>
    <xf numFmtId="49" fontId="5" fillId="7" borderId="7" xfId="0" applyNumberFormat="1" applyFont="1" applyFill="1" applyBorder="1" applyAlignment="1" applyProtection="1">
      <alignment horizontal="center" vertical="center" wrapText="1"/>
      <protection/>
    </xf>
    <xf numFmtId="49" fontId="5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164" fontId="4" fillId="9" borderId="1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1" fontId="4" fillId="7" borderId="7" xfId="0" applyNumberFormat="1" applyFont="1" applyFill="1" applyBorder="1" applyAlignment="1" applyProtection="1">
      <alignment horizontal="center" vertical="center"/>
      <protection/>
    </xf>
    <xf numFmtId="1" fontId="4" fillId="8" borderId="7" xfId="0" applyNumberFormat="1" applyFont="1" applyFill="1" applyBorder="1" applyAlignment="1" applyProtection="1">
      <alignment horizontal="center" vertical="center"/>
      <protection/>
    </xf>
    <xf numFmtId="0" fontId="4" fillId="10" borderId="8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" fontId="4" fillId="3" borderId="7" xfId="0" applyNumberFormat="1" applyFont="1" applyFill="1" applyBorder="1" applyAlignment="1" applyProtection="1">
      <alignment horizontal="center" vertical="center"/>
      <protection/>
    </xf>
    <xf numFmtId="1" fontId="4" fillId="11" borderId="7" xfId="0" applyNumberFormat="1" applyFont="1" applyFill="1" applyBorder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1" fontId="4" fillId="3" borderId="10" xfId="0" applyNumberFormat="1" applyFont="1" applyFill="1" applyBorder="1" applyAlignment="1" applyProtection="1">
      <alignment horizontal="center" vertical="center"/>
      <protection/>
    </xf>
    <xf numFmtId="1" fontId="4" fillId="11" borderId="10" xfId="0" applyNumberFormat="1" applyFont="1" applyFill="1" applyBorder="1" applyAlignment="1" applyProtection="1">
      <alignment horizontal="center" vertical="center"/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164" fontId="4" fillId="12" borderId="2" xfId="0" applyNumberFormat="1" applyFont="1" applyFill="1" applyBorder="1" applyAlignment="1" applyProtection="1">
      <alignment horizontal="center" vertical="center"/>
      <protection/>
    </xf>
    <xf numFmtId="164" fontId="6" fillId="10" borderId="4" xfId="0" applyNumberFormat="1" applyFont="1" applyFill="1" applyBorder="1" applyAlignment="1" applyProtection="1">
      <alignment horizontal="center" vertical="center"/>
      <protection/>
    </xf>
    <xf numFmtId="1" fontId="6" fillId="10" borderId="4" xfId="0" applyNumberFormat="1" applyFont="1" applyFill="1" applyBorder="1" applyAlignment="1" applyProtection="1">
      <alignment horizontal="center" vertical="center"/>
      <protection/>
    </xf>
    <xf numFmtId="164" fontId="4" fillId="12" borderId="11" xfId="0" applyNumberFormat="1" applyFont="1" applyFill="1" applyBorder="1" applyAlignment="1" applyProtection="1">
      <alignment horizontal="center" vertical="center"/>
      <protection/>
    </xf>
    <xf numFmtId="164" fontId="6" fillId="10" borderId="12" xfId="0" applyNumberFormat="1" applyFont="1" applyFill="1" applyBorder="1" applyAlignment="1" applyProtection="1">
      <alignment horizontal="center" vertical="center"/>
      <protection/>
    </xf>
    <xf numFmtId="1" fontId="6" fillId="10" borderId="12" xfId="0" applyNumberFormat="1" applyFont="1" applyFill="1" applyBorder="1" applyAlignment="1" applyProtection="1">
      <alignment horizontal="center" vertical="center"/>
      <protection/>
    </xf>
    <xf numFmtId="0" fontId="5" fillId="10" borderId="8" xfId="0" applyFont="1" applyFill="1" applyBorder="1" applyAlignment="1" applyProtection="1">
      <alignment horizontal="center" vertical="center"/>
      <protection/>
    </xf>
    <xf numFmtId="164" fontId="4" fillId="6" borderId="6" xfId="0" applyNumberFormat="1" applyFont="1" applyFill="1" applyBorder="1" applyAlignment="1" applyProtection="1">
      <alignment horizontal="center" vertical="center"/>
      <protection/>
    </xf>
    <xf numFmtId="1" fontId="6" fillId="7" borderId="7" xfId="0" applyNumberFormat="1" applyFont="1" applyFill="1" applyBorder="1" applyAlignment="1" applyProtection="1">
      <alignment horizontal="center" vertical="center"/>
      <protection/>
    </xf>
    <xf numFmtId="1" fontId="6" fillId="8" borderId="7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 applyProtection="1">
      <alignment horizontal="center" vertical="center"/>
      <protection/>
    </xf>
    <xf numFmtId="1" fontId="6" fillId="11" borderId="7" xfId="0" applyNumberFormat="1" applyFont="1" applyFill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0" fontId="5" fillId="11" borderId="13" xfId="0" applyFont="1" applyFill="1" applyBorder="1" applyAlignment="1" applyProtection="1">
      <alignment horizontal="center" vertical="center"/>
      <protection/>
    </xf>
    <xf numFmtId="3" fontId="4" fillId="11" borderId="14" xfId="0" applyNumberFormat="1" applyFont="1" applyFill="1" applyBorder="1" applyAlignment="1" applyProtection="1">
      <alignment horizontal="center" vertical="center"/>
      <protection/>
    </xf>
    <xf numFmtId="0" fontId="5" fillId="10" borderId="15" xfId="0" applyFont="1" applyFill="1" applyBorder="1" applyAlignment="1" applyProtection="1">
      <alignment horizontal="center" vertical="center"/>
      <protection/>
    </xf>
    <xf numFmtId="1" fontId="6" fillId="3" borderId="12" xfId="0" applyNumberFormat="1" applyFont="1" applyFill="1" applyBorder="1" applyAlignment="1" applyProtection="1">
      <alignment horizontal="center" vertical="center"/>
      <protection/>
    </xf>
    <xf numFmtId="1" fontId="6" fillId="11" borderId="12" xfId="0" applyNumberFormat="1" applyFont="1" applyFill="1" applyBorder="1" applyAlignment="1" applyProtection="1">
      <alignment horizontal="center" vertical="center"/>
      <protection/>
    </xf>
    <xf numFmtId="49" fontId="8" fillId="9" borderId="8" xfId="0" applyNumberFormat="1" applyFont="1" applyFill="1" applyBorder="1" applyAlignment="1" applyProtection="1">
      <alignment horizontal="center" vertical="center" wrapText="1"/>
      <protection/>
    </xf>
    <xf numFmtId="49" fontId="9" fillId="13" borderId="7" xfId="0" applyNumberFormat="1" applyFont="1" applyFill="1" applyBorder="1" applyAlignment="1" applyProtection="1">
      <alignment horizontal="center" vertical="center" wrapText="1"/>
      <protection/>
    </xf>
    <xf numFmtId="1" fontId="10" fillId="13" borderId="7" xfId="0" applyNumberFormat="1" applyFont="1" applyFill="1" applyBorder="1" applyAlignment="1" applyProtection="1">
      <alignment horizontal="center" vertical="center"/>
      <protection/>
    </xf>
    <xf numFmtId="1" fontId="10" fillId="4" borderId="7" xfId="0" applyNumberFormat="1" applyFont="1" applyFill="1" applyBorder="1" applyAlignment="1" applyProtection="1">
      <alignment horizontal="center" vertical="center"/>
      <protection/>
    </xf>
    <xf numFmtId="1" fontId="10" fillId="4" borderId="10" xfId="0" applyNumberFormat="1" applyFont="1" applyFill="1" applyBorder="1" applyAlignment="1" applyProtection="1">
      <alignment horizontal="center" vertical="center"/>
      <protection/>
    </xf>
    <xf numFmtId="1" fontId="11" fillId="13" borderId="7" xfId="0" applyNumberFormat="1" applyFont="1" applyFill="1" applyBorder="1" applyAlignment="1" applyProtection="1">
      <alignment horizontal="center" vertical="center"/>
      <protection/>
    </xf>
    <xf numFmtId="1" fontId="11" fillId="4" borderId="7" xfId="0" applyNumberFormat="1" applyFont="1" applyFill="1" applyBorder="1" applyAlignment="1" applyProtection="1">
      <alignment horizontal="center" vertical="center"/>
      <protection/>
    </xf>
    <xf numFmtId="1" fontId="11" fillId="4" borderId="12" xfId="0" applyNumberFormat="1" applyFont="1" applyFill="1" applyBorder="1" applyAlignment="1" applyProtection="1">
      <alignment horizontal="center" vertical="center"/>
      <protection/>
    </xf>
    <xf numFmtId="0" fontId="9" fillId="4" borderId="8" xfId="0" applyFont="1" applyFill="1" applyBorder="1" applyAlignment="1" applyProtection="1">
      <alignment horizontal="center" vertical="center"/>
      <protection/>
    </xf>
    <xf numFmtId="3" fontId="10" fillId="4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5.28125" style="0" bestFit="1" customWidth="1"/>
    <col min="3" max="4" width="9.140625" style="0" bestFit="1" customWidth="1"/>
    <col min="5" max="5" width="18.8515625" style="0" bestFit="1" customWidth="1"/>
    <col min="6" max="6" width="10.28125" style="0" bestFit="1" customWidth="1"/>
    <col min="7" max="7" width="14.421875" style="0" bestFit="1" customWidth="1"/>
    <col min="8" max="16384" width="23.57421875" style="0" customWidth="1"/>
  </cols>
  <sheetData>
    <row r="1" spans="1:8" ht="13.5" thickBot="1">
      <c r="A1" s="1"/>
      <c r="B1" s="2"/>
      <c r="C1" s="3"/>
      <c r="D1" s="3"/>
      <c r="E1" s="4"/>
      <c r="F1" s="4"/>
      <c r="G1" s="4"/>
      <c r="H1" s="5"/>
    </row>
    <row r="2" spans="1:8" ht="16.5" thickBot="1">
      <c r="A2" s="6"/>
      <c r="B2" s="9" t="s">
        <v>0</v>
      </c>
      <c r="C2" s="10"/>
      <c r="D2" s="11"/>
      <c r="E2" s="11"/>
      <c r="F2" s="11"/>
      <c r="G2" s="11"/>
      <c r="H2" s="6"/>
    </row>
    <row r="3" spans="1:8" ht="60" customHeight="1">
      <c r="A3" s="1"/>
      <c r="B3" s="49" t="s">
        <v>26</v>
      </c>
      <c r="C3" s="12" t="s">
        <v>25</v>
      </c>
      <c r="D3" s="13" t="s">
        <v>1</v>
      </c>
      <c r="E3" s="14" t="s">
        <v>2</v>
      </c>
      <c r="F3" s="50" t="s">
        <v>3</v>
      </c>
      <c r="G3" s="15" t="s">
        <v>4</v>
      </c>
      <c r="H3" s="1"/>
    </row>
    <row r="4" spans="1:8" ht="15.75">
      <c r="A4" s="1"/>
      <c r="B4" s="16" t="s">
        <v>5</v>
      </c>
      <c r="C4" s="17">
        <v>1.806</v>
      </c>
      <c r="D4" s="18" t="s">
        <v>6</v>
      </c>
      <c r="E4" s="19" t="s">
        <v>7</v>
      </c>
      <c r="F4" s="51" t="s">
        <v>7</v>
      </c>
      <c r="G4" s="20" t="s">
        <v>7</v>
      </c>
      <c r="H4" s="5"/>
    </row>
    <row r="5" spans="1:8" ht="15.75">
      <c r="A5" s="1"/>
      <c r="B5" s="21" t="s">
        <v>9</v>
      </c>
      <c r="C5" s="22">
        <v>2.462</v>
      </c>
      <c r="D5" s="18">
        <f>C4*D11*C5</f>
        <v>11.527631111111113</v>
      </c>
      <c r="E5" s="23">
        <f>($C$16/$D$5)*($C$13/2*25.4+($C$14*($C$15/100)))*0.000377</f>
        <v>51.492496097299735</v>
      </c>
      <c r="F5" s="52">
        <f>($C$17/$D$5)*($C$13/2*25.4+($C$14*($C$15/100)))*0.000377</f>
        <v>108.13424180432945</v>
      </c>
      <c r="G5" s="24">
        <f>($C$19/$D$5)*($C$13/2*25.4+($C$14*($C$15/100)))*0.000377</f>
        <v>100.92529235070747</v>
      </c>
      <c r="H5" s="5"/>
    </row>
    <row r="6" spans="1:8" ht="15.75">
      <c r="A6" s="1"/>
      <c r="B6" s="21" t="s">
        <v>10</v>
      </c>
      <c r="C6" s="22">
        <v>1.75</v>
      </c>
      <c r="D6" s="18">
        <f>C4*D11*C6</f>
        <v>8.193888888888889</v>
      </c>
      <c r="E6" s="23">
        <f>($C$16/$D$6)*($C$13/2*25.4+($C$14*($C$15/100)))*0.000377</f>
        <v>72.44258593802968</v>
      </c>
      <c r="F6" s="52">
        <f>($C$17/$D$6)*($C$13/2*25.4+($C$14*($C$15/100)))*0.000377</f>
        <v>152.12943046986234</v>
      </c>
      <c r="G6" s="24">
        <f>($C$19/$D$6)*($C$13/2*25.4+($C$14*($C$15/100)))*0.000377</f>
        <v>141.9874684385382</v>
      </c>
      <c r="H6" s="5"/>
    </row>
    <row r="7" spans="1:8" ht="15.75">
      <c r="A7" s="1"/>
      <c r="B7" s="21" t="s">
        <v>11</v>
      </c>
      <c r="C7" s="22">
        <v>1.381</v>
      </c>
      <c r="D7" s="18">
        <f>C4*D11*C7</f>
        <v>6.466148888888889</v>
      </c>
      <c r="E7" s="23">
        <f>($C$16/$D$7)*($C$13/2*25.4+($C$14*($C$15/100)))*0.000377</f>
        <v>91.79907703950178</v>
      </c>
      <c r="F7" s="52">
        <f>($C$17/$D$7)*($C$13/2*25.4+($C$14*($C$15/100)))*0.000377</f>
        <v>192.77806178295376</v>
      </c>
      <c r="G7" s="24">
        <f>($C$19/$D$7)*($C$13/2*25.4+($C$14*($C$15/100)))*0.000377</f>
        <v>179.92619099742348</v>
      </c>
      <c r="H7" s="5"/>
    </row>
    <row r="8" spans="1:8" ht="15.75">
      <c r="A8" s="1"/>
      <c r="B8" s="21" t="s">
        <v>12</v>
      </c>
      <c r="C8" s="22">
        <v>1.174</v>
      </c>
      <c r="D8" s="18">
        <f>C4*D11*C8</f>
        <v>5.496928888888888</v>
      </c>
      <c r="E8" s="23">
        <f>($C$16/$D$8)*($C$13/2*25.4+($C$14*($C$15/100)))*0.000377</f>
        <v>107.98511532500169</v>
      </c>
      <c r="F8" s="52">
        <f>($C$17/$D$8)*($C$13/2*25.4+($C$14*($C$15/100)))*0.000377</f>
        <v>226.76874218250356</v>
      </c>
      <c r="G8" s="24">
        <f>($C$19/$D$8)*($C$13/2*25.4+($C$14*($C$15/100)))*0.000377</f>
        <v>211.6508260370033</v>
      </c>
      <c r="H8" s="5"/>
    </row>
    <row r="9" spans="1:8" ht="15.75">
      <c r="A9" s="1"/>
      <c r="B9" s="21" t="s">
        <v>13</v>
      </c>
      <c r="C9" s="22">
        <v>1.042</v>
      </c>
      <c r="D9" s="18">
        <f>C4*D11*C9</f>
        <v>4.878875555555556</v>
      </c>
      <c r="E9" s="23">
        <f>($C$16/$D$9)*($C$13/2*25.4+($C$14*($C$15/100)))*0.000377</f>
        <v>121.66461170014581</v>
      </c>
      <c r="F9" s="52">
        <f>($C$17/$D$9)*($C$13/2*25.4+($C$14*($C$15/100)))*0.000377</f>
        <v>255.4956845703062</v>
      </c>
      <c r="G9" s="24">
        <f>($C$19/$D$9)*($C$13/2*25.4+($C$14*($C$15/100)))*0.000377</f>
        <v>238.46263893228578</v>
      </c>
      <c r="H9" s="5"/>
    </row>
    <row r="10" spans="1:8" ht="16.5" thickBot="1">
      <c r="A10" s="1"/>
      <c r="B10" s="21" t="s">
        <v>14</v>
      </c>
      <c r="C10" s="22">
        <v>0.96</v>
      </c>
      <c r="D10" s="25">
        <f>C4*D11*C10</f>
        <v>4.494933333333333</v>
      </c>
      <c r="E10" s="26">
        <f>($C$16/$D$10)*($C$13/2*25.4+($C$14*($C$15/100)))*0.000377</f>
        <v>132.05679728286665</v>
      </c>
      <c r="F10" s="53">
        <f>($C$17/$D$10)*($C$13/2*25.4+($C$14*($C$15/100)))*0.000377</f>
        <v>277.3192742940199</v>
      </c>
      <c r="G10" s="27">
        <f>($C$19/$D$10)*($C$13/2*25.4+($C$14*($C$15/100)))*0.000377</f>
        <v>258.8313226744186</v>
      </c>
      <c r="H10" s="5"/>
    </row>
    <row r="11" spans="1:8" ht="15.75">
      <c r="A11" s="1"/>
      <c r="B11" s="16" t="s">
        <v>15</v>
      </c>
      <c r="C11" s="28">
        <v>27</v>
      </c>
      <c r="D11" s="29">
        <f>C12/C11</f>
        <v>2.5925925925925926</v>
      </c>
      <c r="E11" s="30">
        <v>2.593</v>
      </c>
      <c r="F11" s="31" t="s">
        <v>16</v>
      </c>
      <c r="G11" s="31"/>
      <c r="H11" s="5"/>
    </row>
    <row r="12" spans="1:8" ht="16.5" thickBot="1">
      <c r="A12" s="1"/>
      <c r="B12" s="16" t="s">
        <v>17</v>
      </c>
      <c r="C12" s="7">
        <v>70</v>
      </c>
      <c r="D12" s="32"/>
      <c r="E12" s="33">
        <v>2.815</v>
      </c>
      <c r="F12" s="34" t="s">
        <v>18</v>
      </c>
      <c r="G12" s="34"/>
      <c r="H12" s="5"/>
    </row>
    <row r="13" spans="1:8" ht="15.75">
      <c r="A13" s="1"/>
      <c r="B13" s="35" t="s">
        <v>19</v>
      </c>
      <c r="C13" s="28">
        <v>17</v>
      </c>
      <c r="D13" s="36"/>
      <c r="E13" s="37" t="s">
        <v>8</v>
      </c>
      <c r="F13" s="54" t="s">
        <v>8</v>
      </c>
      <c r="G13" s="38" t="s">
        <v>8</v>
      </c>
      <c r="H13" s="5"/>
    </row>
    <row r="14" spans="1:8" ht="15.75">
      <c r="A14" s="1"/>
      <c r="B14" s="35" t="s">
        <v>20</v>
      </c>
      <c r="C14" s="28">
        <v>180</v>
      </c>
      <c r="D14" s="35"/>
      <c r="E14" s="39">
        <f>($C$16/$D$5)*($C$13/2*25.4+($C$14*($C$15/100)))*0.000377/1.6</f>
        <v>32.18281006081233</v>
      </c>
      <c r="F14" s="55">
        <f>($C$17/$D$5)*($C$13/2*25.4+($C$14*($C$15/100)))*0.000377/1.6</f>
        <v>67.5839011277059</v>
      </c>
      <c r="G14" s="40">
        <f>($C$19/$D$5)*($C$13/2*25.4+($C$14*($C$15/100)))*0.000377/1.6</f>
        <v>63.07830771919216</v>
      </c>
      <c r="H14" s="5"/>
    </row>
    <row r="15" spans="1:8" ht="15.75">
      <c r="A15" s="1"/>
      <c r="B15" s="35" t="s">
        <v>21</v>
      </c>
      <c r="C15" s="28">
        <v>55</v>
      </c>
      <c r="D15" s="35"/>
      <c r="E15" s="39">
        <f>($C$16/$D$6)*($C$13/2*25.4+($C$14*($C$15/100)))*0.000377/1.6</f>
        <v>45.276616211268546</v>
      </c>
      <c r="F15" s="55">
        <f>($C$17/$D$6)*($C$13/2*25.4+($C$14*($C$15/100)))*0.000377/1.6</f>
        <v>95.08089404366396</v>
      </c>
      <c r="G15" s="40">
        <f>($C$19/$D$6)*($C$13/2*25.4+($C$14*($C$15/100)))*0.000377/1.6</f>
        <v>88.74216777408637</v>
      </c>
      <c r="H15" s="5"/>
    </row>
    <row r="16" spans="1:8" ht="15.75">
      <c r="A16" s="1"/>
      <c r="B16" s="41" t="s">
        <v>22</v>
      </c>
      <c r="C16" s="8">
        <v>5000</v>
      </c>
      <c r="D16" s="35"/>
      <c r="E16" s="39">
        <f>($C$16/$D$7)*($C$13/2*25.4+($C$14*($C$15/100)))*0.000377/1.6</f>
        <v>57.37442314968861</v>
      </c>
      <c r="F16" s="55">
        <f>($C$17/$D$7)*($C$13/2*25.4+($C$14*($C$15/100)))*0.000377/1.6</f>
        <v>120.4862886143461</v>
      </c>
      <c r="G16" s="40">
        <f>($C$19/$D$7)*($C$13/2*25.4+($C$14*($C$15/100)))*0.000377/1.6</f>
        <v>112.45386937338967</v>
      </c>
      <c r="H16" s="5"/>
    </row>
    <row r="17" spans="1:8" ht="15.75">
      <c r="A17" s="1"/>
      <c r="B17" s="57" t="s">
        <v>23</v>
      </c>
      <c r="C17" s="58">
        <v>10500</v>
      </c>
      <c r="D17" s="35"/>
      <c r="E17" s="39">
        <f>($C$16/$D$8)*($C$13/2*25.4+($C$14*($C$15/100)))*0.000377/1.6</f>
        <v>67.49069707812605</v>
      </c>
      <c r="F17" s="55">
        <f>($C$17/$D$8)*($C$13/2*25.4+($C$14*($C$15/100)))*0.000377/1.6</f>
        <v>141.73046386406472</v>
      </c>
      <c r="G17" s="40">
        <f>($C$19/$D$8)*($C$13/2*25.4+($C$14*($C$15/100)))*0.000377/1.6</f>
        <v>132.28176627312706</v>
      </c>
      <c r="H17" s="5"/>
    </row>
    <row r="18" spans="1:8" ht="15.75">
      <c r="A18" s="1"/>
      <c r="B18" s="42" t="s">
        <v>6</v>
      </c>
      <c r="C18" s="43" t="s">
        <v>6</v>
      </c>
      <c r="D18" s="35"/>
      <c r="E18" s="39">
        <f>($C$16/$D$9)*($C$13/2*25.4+($C$14*($C$15/100)))*0.000377/1.6</f>
        <v>76.04038231259113</v>
      </c>
      <c r="F18" s="55">
        <f>($C$17/$D$9)*($C$13/2*25.4+($C$14*($C$15/100)))*0.000377/1.6</f>
        <v>159.68480285644137</v>
      </c>
      <c r="G18" s="40">
        <f>($C$19/$D$9)*($C$13/2*25.4+($C$14*($C$15/100)))*0.000377/1.6</f>
        <v>149.03914933267862</v>
      </c>
      <c r="H18" s="5"/>
    </row>
    <row r="19" spans="1:8" ht="16.5" thickBot="1">
      <c r="A19" s="1"/>
      <c r="B19" s="44" t="s">
        <v>24</v>
      </c>
      <c r="C19" s="45">
        <v>9800</v>
      </c>
      <c r="D19" s="46"/>
      <c r="E19" s="47">
        <f>($C$16/$D$10)*($C$13/2*25.4+($C$14*($C$15/100)))*0.000377/1.6</f>
        <v>82.53549830179165</v>
      </c>
      <c r="F19" s="56">
        <f>($C$17/$D$10)*($C$13/2*25.4+($C$14*($C$15/100)))*0.000377/1.6</f>
        <v>173.32454643376244</v>
      </c>
      <c r="G19" s="48">
        <f>($C$19/$D$10)*($C$13/2*25.4+($C$14*($C$15/100)))*0.000377/1.6</f>
        <v>161.7695766715116</v>
      </c>
      <c r="H19" s="5"/>
    </row>
    <row r="20" spans="1:8" ht="12.75">
      <c r="A20" s="5"/>
      <c r="B20" s="2"/>
      <c r="C20" s="3"/>
      <c r="D20" s="3"/>
      <c r="E20" s="4"/>
      <c r="F20" s="4"/>
      <c r="G20" s="4"/>
      <c r="H20" s="5"/>
    </row>
  </sheetData>
  <sheetProtection password="C736" sheet="1" objects="1" scenarios="1"/>
  <mergeCells count="4">
    <mergeCell ref="D11:D12"/>
    <mergeCell ref="F11:G11"/>
    <mergeCell ref="F12:G12"/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2008-09-21T10:19:07Z</dcterms:created>
  <dcterms:modified xsi:type="dcterms:W3CDTF">2008-09-21T10:39:37Z</dcterms:modified>
  <cp:category/>
  <cp:version/>
  <cp:contentType/>
  <cp:contentStatus/>
</cp:coreProperties>
</file>