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90" yWindow="65356" windowWidth="7080" windowHeight="9345" tabRatio="314" activeTab="0"/>
  </bookViews>
  <sheets>
    <sheet name="Gearing" sheetId="1" r:id="rId1"/>
    <sheet name="Sheet2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<sst xmlns="http://schemas.openxmlformats.org/spreadsheetml/2006/main" count="56" uniqueCount="41">
  <si>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Motorcycle Gearing Worksheet</t>
  </si>
  <si>
    <t>Values (Enter)</t>
  </si>
  <si>
    <t>Total Ratio</t>
  </si>
  <si>
    <t>Minimum Speed</t>
  </si>
  <si>
    <t>Maximum Speed</t>
  </si>
  <si>
    <t>Change Down Speed</t>
  </si>
  <si>
    <t>Change Up Speed</t>
  </si>
  <si>
    <t>Speed Range</t>
  </si>
  <si>
    <t>RPM Drop at Change Up</t>
  </si>
  <si>
    <t>% RPM Drop at Change Up</t>
  </si>
  <si>
    <t>Primary Drive Ratio</t>
  </si>
  <si>
    <t>(KPH)</t>
  </si>
  <si>
    <t>(RPM)</t>
  </si>
  <si>
    <t>(% RPM)</t>
  </si>
  <si>
    <t>1st Gear Ratio</t>
  </si>
  <si>
    <t>N/A</t>
  </si>
  <si>
    <t>2nd Gear Ratio</t>
  </si>
  <si>
    <t>3rd Gear Ratio</t>
  </si>
  <si>
    <t>4th Gear Ratio</t>
  </si>
  <si>
    <t>5th Gear Ratio</t>
  </si>
  <si>
    <t>6th Gear Ratio</t>
  </si>
  <si>
    <t>Front Sprocket (Teeth)</t>
  </si>
  <si>
    <t>Rear Sprocket (Teeth)</t>
  </si>
  <si>
    <t>Wheel Rim Size (Inches)</t>
  </si>
  <si>
    <t>Tyre Width (MM)</t>
  </si>
  <si>
    <t>Gear</t>
  </si>
  <si>
    <t>(MPH)</t>
  </si>
  <si>
    <t>Tyre Depth (%)</t>
  </si>
  <si>
    <t>1st Gear</t>
  </si>
  <si>
    <t>Engine Minimum RPM</t>
  </si>
  <si>
    <t>2nd Gear</t>
  </si>
  <si>
    <t>Engine Maximum RPM</t>
  </si>
  <si>
    <t>3rd Gear</t>
  </si>
  <si>
    <t>Change Down RPM</t>
  </si>
  <si>
    <t>4th Gear</t>
  </si>
  <si>
    <t>Change Up RPM</t>
  </si>
  <si>
    <t>5th Gear</t>
  </si>
  <si>
    <t>6th Gear</t>
  </si>
  <si>
    <t>(Enter ALL figures in the Pink column from the owners handbook. Example tyre size shown above is 190/50-17.  [p_kind@hotmail.com 3/00])</t>
  </si>
  <si>
    <t>Curise Power RPM</t>
  </si>
  <si>
    <t>Speed at Cruise Power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</si>
</sst>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yyyy"/>
    <numFmt numFmtId="174" formatCode="0.0%"/>
    <numFmt numFmtId="175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7.5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/>
    </xf>
    <xf numFmtId="172" fontId="0" fillId="33" borderId="0" xfId="0" applyNumberFormat="1" applyFill="1" applyAlignment="1">
      <alignment/>
    </xf>
    <xf numFmtId="172" fontId="0" fillId="34" borderId="11" xfId="0" applyNumberFormat="1" applyFill="1" applyBorder="1" applyAlignment="1">
      <alignment/>
    </xf>
    <xf numFmtId="172" fontId="0" fillId="34" borderId="12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5" borderId="12" xfId="0" applyNumberFormat="1" applyFill="1" applyBorder="1" applyAlignment="1" applyProtection="1">
      <alignment/>
      <protection locked="0"/>
    </xf>
    <xf numFmtId="1" fontId="0" fillId="35" borderId="11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1" fontId="0" fillId="35" borderId="12" xfId="0" applyNumberFormat="1" applyFill="1" applyBorder="1" applyAlignment="1" applyProtection="1">
      <alignment/>
      <protection locked="0"/>
    </xf>
    <xf numFmtId="1" fontId="0" fillId="36" borderId="11" xfId="0" applyNumberFormat="1" applyFill="1" applyBorder="1" applyAlignment="1" applyProtection="1">
      <alignment horizontal="right"/>
      <protection hidden="1"/>
    </xf>
    <xf numFmtId="1" fontId="0" fillId="36" borderId="11" xfId="0" applyNumberFormat="1" applyFill="1" applyBorder="1" applyAlignment="1" applyProtection="1">
      <alignment/>
      <protection hidden="1"/>
    </xf>
    <xf numFmtId="1" fontId="0" fillId="36" borderId="12" xfId="0" applyNumberFormat="1" applyFill="1" applyBorder="1" applyAlignment="1" applyProtection="1">
      <alignment/>
      <protection hidden="1"/>
    </xf>
    <xf numFmtId="1" fontId="0" fillId="36" borderId="13" xfId="0" applyNumberFormat="1" applyFill="1" applyBorder="1" applyAlignment="1" applyProtection="1">
      <alignment/>
      <protection hidden="1"/>
    </xf>
    <xf numFmtId="1" fontId="0" fillId="36" borderId="13" xfId="0" applyNumberFormat="1" applyFill="1" applyBorder="1" applyAlignment="1" applyProtection="1">
      <alignment horizontal="right"/>
      <protection hidden="1"/>
    </xf>
    <xf numFmtId="1" fontId="0" fillId="35" borderId="14" xfId="0" applyNumberFormat="1" applyFill="1" applyBorder="1" applyAlignment="1" applyProtection="1">
      <alignment/>
      <protection locked="0"/>
    </xf>
    <xf numFmtId="1" fontId="0" fillId="36" borderId="15" xfId="0" applyNumberFormat="1" applyFill="1" applyBorder="1" applyAlignment="1" applyProtection="1">
      <alignment horizontal="right"/>
      <protection hidden="1"/>
    </xf>
    <xf numFmtId="3" fontId="0" fillId="35" borderId="16" xfId="0" applyNumberFormat="1" applyFill="1" applyBorder="1" applyAlignment="1" applyProtection="1">
      <alignment/>
      <protection locked="0"/>
    </xf>
    <xf numFmtId="3" fontId="0" fillId="35" borderId="14" xfId="0" applyNumberFormat="1" applyFill="1" applyBorder="1" applyAlignment="1" applyProtection="1">
      <alignment/>
      <protection locked="0"/>
    </xf>
    <xf numFmtId="1" fontId="0" fillId="36" borderId="17" xfId="0" applyNumberFormat="1" applyFill="1" applyBorder="1" applyAlignment="1" applyProtection="1">
      <alignment/>
      <protection hidden="1"/>
    </xf>
    <xf numFmtId="1" fontId="0" fillId="36" borderId="18" xfId="0" applyNumberFormat="1" applyFill="1" applyBorder="1" applyAlignment="1" applyProtection="1">
      <alignment/>
      <protection hidden="1"/>
    </xf>
    <xf numFmtId="0" fontId="1" fillId="37" borderId="12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172" fontId="0" fillId="35" borderId="13" xfId="0" applyNumberFormat="1" applyFill="1" applyBorder="1" applyAlignment="1" applyProtection="1">
      <alignment/>
      <protection locked="0"/>
    </xf>
    <xf numFmtId="1" fontId="1" fillId="33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33" borderId="19" xfId="0" applyNumberFormat="1" applyFont="1" applyFill="1" applyBorder="1" applyAlignment="1">
      <alignment horizontal="center" vertical="top" wrapText="1"/>
    </xf>
    <xf numFmtId="49" fontId="1" fillId="33" borderId="2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75" fontId="0" fillId="36" borderId="11" xfId="0" applyNumberFormat="1" applyFill="1" applyBorder="1" applyAlignment="1" applyProtection="1">
      <alignment/>
      <protection hidden="1"/>
    </xf>
    <xf numFmtId="175" fontId="0" fillId="36" borderId="12" xfId="0" applyNumberFormat="1" applyFill="1" applyBorder="1" applyAlignment="1" applyProtection="1">
      <alignment/>
      <protection hidden="1"/>
    </xf>
    <xf numFmtId="175" fontId="0" fillId="36" borderId="13" xfId="0" applyNumberFormat="1" applyFill="1" applyBorder="1" applyAlignment="1" applyProtection="1">
      <alignment/>
      <protection hidden="1"/>
    </xf>
    <xf numFmtId="1" fontId="0" fillId="38" borderId="12" xfId="0" applyNumberForma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7475"/>
          <c:w val="0.70225"/>
          <c:h val="0.6952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2757663"/>
        <c:axId val="24818968"/>
      </c:lineChart>
      <c:catAx>
        <c:axId val="275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8968"/>
        <c:crosses val="autoZero"/>
        <c:auto val="0"/>
        <c:lblOffset val="100"/>
        <c:tickLblSkip val="1"/>
        <c:noMultiLvlLbl val="0"/>
      </c:catAx>
      <c:valAx>
        <c:axId val="24818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57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56"/>
          <c:w val="0.19475"/>
          <c:h val="0.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7"/>
          <c:w val="0.65825"/>
          <c:h val="0.700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Gearing!$D$19:$E$19</c:f>
              <c:numCache/>
            </c:numRef>
          </c:val>
          <c:smooth val="0"/>
        </c:ser>
        <c:marker val="1"/>
        <c:axId val="22044121"/>
        <c:axId val="64179362"/>
      </c:lineChart>
      <c:catAx>
        <c:axId val="22044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-0.03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9362"/>
        <c:crosses val="autoZero"/>
        <c:auto val="0"/>
        <c:lblOffset val="100"/>
        <c:tickLblSkip val="1"/>
        <c:noMultiLvlLbl val="0"/>
      </c:catAx>
      <c:valAx>
        <c:axId val="64179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044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55"/>
          <c:w val="0.223"/>
          <c:h val="0.4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4</xdr:col>
      <xdr:colOff>590550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8100" y="3590925"/>
        <a:ext cx="41433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20</xdr:row>
      <xdr:rowOff>38100</xdr:rowOff>
    </xdr:from>
    <xdr:to>
      <xdr:col>9</xdr:col>
      <xdr:colOff>9525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4210050" y="3590925"/>
        <a:ext cx="36290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RowColHeaders="0" tabSelected="1" zoomScalePageLayoutView="0" workbookViewId="0" topLeftCell="B1">
      <selection activeCell="B18" sqref="B18"/>
    </sheetView>
  </sheetViews>
  <sheetFormatPr defaultColWidth="9.140625" defaultRowHeight="12.75"/>
  <cols>
    <col min="1" max="1" width="22.7109375" style="0" customWidth="1"/>
    <col min="2" max="2" width="8.57421875" style="1" customWidth="1"/>
    <col min="3" max="3" width="9.8515625" style="1" customWidth="1"/>
    <col min="4" max="8" width="12.7109375" style="2" customWidth="1"/>
    <col min="9" max="9" width="12.7109375" style="0" customWidth="1"/>
    <col min="10" max="11" width="13.7109375" style="0" customWidth="1"/>
  </cols>
  <sheetData>
    <row r="1" ht="16.5" thickBot="1">
      <c r="A1" s="35" t="s">
        <v>0</v>
      </c>
    </row>
    <row r="2" spans="1:11" s="30" customFormat="1" ht="27.75" customHeight="1" thickBot="1">
      <c r="A2" s="31"/>
      <c r="B2" s="3" t="s">
        <v>1</v>
      </c>
      <c r="C2" s="31" t="s">
        <v>2</v>
      </c>
      <c r="D2" s="3" t="s">
        <v>3</v>
      </c>
      <c r="E2" s="3" t="s">
        <v>4</v>
      </c>
      <c r="F2" s="3" t="s">
        <v>40</v>
      </c>
      <c r="G2" s="3" t="s">
        <v>5</v>
      </c>
      <c r="H2" s="3" t="s">
        <v>6</v>
      </c>
      <c r="I2" s="32" t="s">
        <v>7</v>
      </c>
      <c r="J2" s="32" t="s">
        <v>8</v>
      </c>
      <c r="K2" s="32" t="s">
        <v>9</v>
      </c>
    </row>
    <row r="3" spans="1:11" ht="13.5" thickBot="1">
      <c r="A3" s="27" t="s">
        <v>10</v>
      </c>
      <c r="B3" s="28">
        <v>1.5</v>
      </c>
      <c r="C3" s="5"/>
      <c r="D3" s="29" t="s">
        <v>11</v>
      </c>
      <c r="E3" s="29" t="s">
        <v>11</v>
      </c>
      <c r="F3" s="29" t="s">
        <v>11</v>
      </c>
      <c r="G3" s="29" t="s">
        <v>11</v>
      </c>
      <c r="H3" s="29" t="s">
        <v>11</v>
      </c>
      <c r="I3" s="29" t="s">
        <v>11</v>
      </c>
      <c r="J3" s="29" t="s">
        <v>12</v>
      </c>
      <c r="K3" s="29" t="s">
        <v>13</v>
      </c>
    </row>
    <row r="4" spans="1:11" ht="12.75">
      <c r="A4" s="25" t="s">
        <v>14</v>
      </c>
      <c r="B4" s="10">
        <v>2.648</v>
      </c>
      <c r="C4" s="6">
        <f>B3*C10*B4</f>
        <v>9.562222222222223</v>
      </c>
      <c r="D4" s="14">
        <v>0</v>
      </c>
      <c r="E4" s="15">
        <f>($B$16/$C$4)*($B$12/2*25.4+($B$13*($B$14/100)))*0.000377</f>
        <v>88.91800830815708</v>
      </c>
      <c r="F4" s="15">
        <f>($B$19/$C$4)*($B$12/2*25.4+($B$13*($B$14/100)))*0.000377</f>
        <v>43.832820996978846</v>
      </c>
      <c r="G4" s="14" t="s">
        <v>15</v>
      </c>
      <c r="H4" s="15">
        <f>($B$18/$C$4)*($B$12/2*25.4+($B$13*($B$14/100)))*0.000377</f>
        <v>80.15144410876132</v>
      </c>
      <c r="I4" s="15">
        <f>H4-D4</f>
        <v>80.15144410876132</v>
      </c>
      <c r="J4" s="15">
        <v>0</v>
      </c>
      <c r="K4" s="36">
        <v>0</v>
      </c>
    </row>
    <row r="5" spans="1:11" ht="12.75">
      <c r="A5" s="25" t="s">
        <v>16</v>
      </c>
      <c r="B5" s="10">
        <v>1.892</v>
      </c>
      <c r="C5" s="7">
        <f>B3*C10*B5</f>
        <v>6.832222222222222</v>
      </c>
      <c r="D5" s="16">
        <f>($B$15/$C$5)*($B$12/2*25.4+($B$13*($B$14/100)))*0.000377</f>
        <v>35.05566596194503</v>
      </c>
      <c r="E5" s="16">
        <f>($B$16/$C$5)*($B$12/2*25.4+($B$13*($B$14/100)))*0.000377</f>
        <v>124.44761416490485</v>
      </c>
      <c r="F5" s="16">
        <f>($B$19/$C$5)*($B$12/2*25.4+($B$13*($B$14/100)))*0.000377</f>
        <v>61.34741543340381</v>
      </c>
      <c r="G5" s="16">
        <f>($B$17/$C$5)*($B$12/2*25.4+($B$13*($B$14/100)))*0.000377</f>
        <v>35.05566596194503</v>
      </c>
      <c r="H5" s="16">
        <f>($B$18/$C$5)*($B$12/2*25.4+($B$13*($B$14/100)))*0.000377</f>
        <v>112.1781310782241</v>
      </c>
      <c r="I5" s="16">
        <f>H5-G5</f>
        <v>77.12246511627907</v>
      </c>
      <c r="J5" s="16">
        <f>$B$18-($B$18*($C$5/$C$4))</f>
        <v>1827.190332326285</v>
      </c>
      <c r="K5" s="37">
        <f>$J$5/$B$18*100</f>
        <v>28.549848942598206</v>
      </c>
    </row>
    <row r="6" spans="1:11" ht="12.75">
      <c r="A6" s="25" t="s">
        <v>17</v>
      </c>
      <c r="B6" s="10">
        <v>1.407</v>
      </c>
      <c r="C6" s="7">
        <f>B3*C10*B6</f>
        <v>5.0808333333333335</v>
      </c>
      <c r="D6" s="16">
        <f>($B$15/$C$6)*($B$12/2*25.4+($B$13*($B$14/100)))*0.000377</f>
        <v>47.13953091684435</v>
      </c>
      <c r="E6" s="16">
        <f>($B$16/C6)*($B$12/2*25.4+($B$13*($B$14/100)))*0.000377</f>
        <v>167.34533475479742</v>
      </c>
      <c r="F6" s="16">
        <f>($B$19/$C$6)*($B$12/2*25.4+($B$13*($B$14/100)))*0.000377</f>
        <v>82.4941791044776</v>
      </c>
      <c r="G6" s="16">
        <f>($B$17/$C$6)*($B$12/2*25.4+($B$13*($B$14/100)))*0.000377</f>
        <v>47.13953091684435</v>
      </c>
      <c r="H6" s="16">
        <f>($B$18/C6)*($B$12/2*25.4+($B$13*($B$14/100)))*0.000377</f>
        <v>150.8464989339019</v>
      </c>
      <c r="I6" s="16">
        <f>H6-G6</f>
        <v>103.70696801705755</v>
      </c>
      <c r="J6" s="16">
        <f>$B$18-($B$18*($C$6/$C$5))</f>
        <v>1640.5919661733615</v>
      </c>
      <c r="K6" s="37">
        <f>$J$6/$B$18*100</f>
        <v>25.634249471458777</v>
      </c>
    </row>
    <row r="7" spans="1:11" ht="12.75">
      <c r="A7" s="25" t="s">
        <v>18</v>
      </c>
      <c r="B7" s="10">
        <v>1.166</v>
      </c>
      <c r="C7" s="7">
        <f>B3*C10*B7</f>
        <v>4.210555555555556</v>
      </c>
      <c r="D7" s="16">
        <f>($B$15/$C$7)*($B$12/2*25.4+($B$13*($B$14/100)))*0.000377</f>
        <v>56.88277873070326</v>
      </c>
      <c r="E7" s="16">
        <f>($B$16/$C$7)*($B$12/2*25.4+($B$13*($B$14/100)))*0.000377</f>
        <v>201.93386449399654</v>
      </c>
      <c r="F7" s="16">
        <f>($B$19/$C$7)*($B$12/2*25.4+($B$13*($B$14/100)))*0.000377</f>
        <v>99.5448627787307</v>
      </c>
      <c r="G7" s="16">
        <f>($B$17/$C$7)*($B$12/2*25.4+($B$13*($B$14/100)))*0.000377</f>
        <v>56.88277873070326</v>
      </c>
      <c r="H7" s="16">
        <f>($B$18/$C$7)*($B$12/2*25.4+($B$13*($B$14/100)))*0.000377</f>
        <v>182.02489193825042</v>
      </c>
      <c r="I7" s="16">
        <f>H7-G7</f>
        <v>125.14211320754717</v>
      </c>
      <c r="J7" s="16">
        <f>$B$18-($B$18*($C$7/$C$6))</f>
        <v>1096.2331201137176</v>
      </c>
      <c r="K7" s="37">
        <f>$J$7/$B$18*100</f>
        <v>17.128642501776838</v>
      </c>
    </row>
    <row r="8" spans="1:11" ht="12.75">
      <c r="A8" s="25" t="s">
        <v>19</v>
      </c>
      <c r="B8" s="10">
        <v>1</v>
      </c>
      <c r="C8" s="7">
        <f>B3*C10*B8</f>
        <v>3.611111111111111</v>
      </c>
      <c r="D8" s="16">
        <f>($B$15/$C$8)*($B$12/2*25.4+($B$13*($B$14/100)))*0.000377</f>
        <v>66.32531999999999</v>
      </c>
      <c r="E8" s="16">
        <f>($B$16/C8)*($B$12/2*25.4+($B$13*($B$14/100)))*0.000377</f>
        <v>235.45488600000002</v>
      </c>
      <c r="F8" s="16">
        <f>($B$19/$C$8)*($B$12/2*25.4+($B$13*($B$14/100)))*0.000377</f>
        <v>116.06930999999999</v>
      </c>
      <c r="G8" s="16">
        <f>($B$17/$C$8)*($B$12/2*25.4+($B$13*($B$14/100)))*0.000377</f>
        <v>66.32531999999999</v>
      </c>
      <c r="H8" s="16">
        <f>($B$18/$C$8)*($B$12/2*25.4+($B$13*($B$14/100)))*0.000377</f>
        <v>212.241024</v>
      </c>
      <c r="I8" s="16">
        <f>H8-G8</f>
        <v>145.915704</v>
      </c>
      <c r="J8" s="16">
        <f>$B$18-($B$18*($C$8/$C$7))</f>
        <v>911.1492281303608</v>
      </c>
      <c r="K8" s="37">
        <f>$J$8/$B$18*100</f>
        <v>14.236706689536888</v>
      </c>
    </row>
    <row r="9" spans="1:11" ht="13.5" thickBot="1">
      <c r="A9" s="25" t="s">
        <v>20</v>
      </c>
      <c r="B9" s="10">
        <v>0</v>
      </c>
      <c r="C9" s="8">
        <f>B3*C10*B9</f>
        <v>0</v>
      </c>
      <c r="D9" s="17" t="e">
        <f>($B$15/$C$9)*($B$12/2*25.4+($B$13*($B$14/100)))*0.000377</f>
        <v>#DIV/0!</v>
      </c>
      <c r="E9" s="17" t="e">
        <f>($B$16/$C$9)*($B$12/2*25.4+($B$13*($B$14/100)))*0.000377</f>
        <v>#DIV/0!</v>
      </c>
      <c r="F9" s="17" t="e">
        <f>($B$19/$C$9)*($B$12/2*25.4+($B$13*($B$14/100)))*0.000377</f>
        <v>#DIV/0!</v>
      </c>
      <c r="G9" s="17" t="e">
        <f>($B$17/$C$9)*($B$12/2*25.4+($B$13*($B$14/100)))*0.000377</f>
        <v>#DIV/0!</v>
      </c>
      <c r="H9" s="18" t="s">
        <v>15</v>
      </c>
      <c r="I9" s="17" t="e">
        <f>F9-G9</f>
        <v>#DIV/0!</v>
      </c>
      <c r="J9" s="17">
        <f>$B$18-($B$18*($C$9/$C$8))</f>
        <v>6400</v>
      </c>
      <c r="K9" s="38">
        <f>$J$9/$B$18*100</f>
        <v>100</v>
      </c>
    </row>
    <row r="10" spans="1:3" ht="13.5" thickBot="1">
      <c r="A10" s="26" t="s">
        <v>21</v>
      </c>
      <c r="B10" s="11">
        <v>27</v>
      </c>
      <c r="C10" s="9">
        <f>B11/B10</f>
        <v>2.4074074074074074</v>
      </c>
    </row>
    <row r="11" spans="1:2" ht="13.5" thickBot="1">
      <c r="A11" s="27" t="s">
        <v>22</v>
      </c>
      <c r="B11" s="12">
        <v>65</v>
      </c>
    </row>
    <row r="12" spans="1:2" ht="13.5" thickBot="1">
      <c r="A12" s="26" t="s">
        <v>23</v>
      </c>
      <c r="B12" s="11">
        <v>17</v>
      </c>
    </row>
    <row r="13" spans="1:11" ht="13.5" thickBot="1">
      <c r="A13" s="25" t="s">
        <v>24</v>
      </c>
      <c r="B13" s="13">
        <v>185</v>
      </c>
      <c r="C13" s="34" t="s">
        <v>25</v>
      </c>
      <c r="D13" s="4" t="s">
        <v>26</v>
      </c>
      <c r="E13" s="4" t="s">
        <v>26</v>
      </c>
      <c r="F13" s="4" t="s">
        <v>26</v>
      </c>
      <c r="G13" s="4" t="s">
        <v>26</v>
      </c>
      <c r="H13" s="4" t="s">
        <v>26</v>
      </c>
      <c r="I13" s="4" t="s">
        <v>26</v>
      </c>
      <c r="J13" s="4" t="s">
        <v>12</v>
      </c>
      <c r="K13" s="4" t="s">
        <v>13</v>
      </c>
    </row>
    <row r="14" spans="1:11" ht="13.5" thickBot="1">
      <c r="A14" s="27" t="s">
        <v>27</v>
      </c>
      <c r="B14" s="19">
        <v>55</v>
      </c>
      <c r="C14" s="26" t="s">
        <v>28</v>
      </c>
      <c r="D14" s="20">
        <v>0</v>
      </c>
      <c r="E14" s="15">
        <f>($B$16/$C$4)*($B$12/2*25.4+($B$13*($B$14/100)))*0.000377/1.6</f>
        <v>55.57375519259818</v>
      </c>
      <c r="F14" s="15">
        <f>($B$19/$C$4)*($B$12/2*25.4+($B$13*($B$14/100)))*0.000377/1.6</f>
        <v>27.395513123111776</v>
      </c>
      <c r="G14" s="14" t="s">
        <v>15</v>
      </c>
      <c r="H14" s="15">
        <f>($B$18/$C$4)*($B$12/2*25.4+($B$13*($B$14/100)))*0.000377/1.6</f>
        <v>50.09465256797583</v>
      </c>
      <c r="I14" s="15">
        <f>H14-D14</f>
        <v>50.09465256797583</v>
      </c>
      <c r="J14" s="15">
        <v>0</v>
      </c>
      <c r="K14" s="36">
        <v>0</v>
      </c>
    </row>
    <row r="15" spans="1:11" ht="12.75">
      <c r="A15" s="25" t="s">
        <v>29</v>
      </c>
      <c r="B15" s="21">
        <v>2000</v>
      </c>
      <c r="C15" s="25" t="s">
        <v>30</v>
      </c>
      <c r="D15" s="23">
        <f>($B$15/$C$5)*($B$12/2*25.4+($B$13*($B$14/100)))*0.000377/1.6</f>
        <v>21.909791226215642</v>
      </c>
      <c r="E15" s="16">
        <f>($B$16/$C$5)*($B$12/2*25.4+($B$13*($B$14/100)))*0.000377/1.6</f>
        <v>77.77975885306553</v>
      </c>
      <c r="F15" s="16">
        <f>($B$19/$C$5)*($B$12/2*25.4+($B$13*($B$14/100)))*0.000377/1.6</f>
        <v>38.34213464587738</v>
      </c>
      <c r="G15" s="16">
        <f>($B$17/$C$5)*($B$12/2*25.4+($B$13*($B$14/100)))*0.000377/1.6</f>
        <v>21.909791226215642</v>
      </c>
      <c r="H15" s="16">
        <f>($B$18/$C$5)*($B$12/2*25.4+($B$13*($B$14/100)))*0.000377/1.6</f>
        <v>70.11133192389006</v>
      </c>
      <c r="I15" s="16">
        <f>H15-G15</f>
        <v>48.20154069767442</v>
      </c>
      <c r="J15" s="16">
        <f>$B$18-($B$18*($C$5/$C$4))</f>
        <v>1827.190332326285</v>
      </c>
      <c r="K15" s="37">
        <f>$J$5/$B$18*100</f>
        <v>28.549848942598206</v>
      </c>
    </row>
    <row r="16" spans="1:11" ht="12.75">
      <c r="A16" s="25" t="s">
        <v>31</v>
      </c>
      <c r="B16" s="21">
        <v>7100</v>
      </c>
      <c r="C16" s="25" t="s">
        <v>32</v>
      </c>
      <c r="D16" s="23">
        <f>($B$15/$C$6)*($B$12/2*25.4+($B$13*($B$14/100)))*0.000377/1.6</f>
        <v>29.462206823027717</v>
      </c>
      <c r="E16" s="16">
        <f>($B$16/$C$6)*($B$12/2*25.4+($B$13*($B$14/100)))*0.000377/1.6</f>
        <v>104.59083422174838</v>
      </c>
      <c r="F16" s="16">
        <f>($B$19/$C$6)*($B$12/2*25.4+($B$13*($B$14/100)))*0.000377/1.6</f>
        <v>51.55886194029849</v>
      </c>
      <c r="G16" s="16">
        <f>($B$17/$C$6)*($B$12/2*25.4+($B$13*($B$14/100)))*0.000377/1.6</f>
        <v>29.462206823027717</v>
      </c>
      <c r="H16" s="16">
        <f>($B$18/$C$6)*($B$12/2*25.4+($B$13*($B$14/100)))*0.000377/1.6</f>
        <v>94.27906183368869</v>
      </c>
      <c r="I16" s="16">
        <f>H16-G16</f>
        <v>64.81685501066097</v>
      </c>
      <c r="J16" s="16">
        <f>$B$18-($B$18*($C$6/$C$5))</f>
        <v>1640.5919661733615</v>
      </c>
      <c r="K16" s="37">
        <f>$J$6/$B$18*100</f>
        <v>25.634249471458777</v>
      </c>
    </row>
    <row r="17" spans="1:11" ht="12.75">
      <c r="A17" s="25" t="s">
        <v>33</v>
      </c>
      <c r="B17" s="21">
        <v>2000</v>
      </c>
      <c r="C17" s="25" t="s">
        <v>34</v>
      </c>
      <c r="D17" s="23">
        <f>($B$15/$C$7)*($B$12/2*25.4+($B$13*($B$14/100)))*0.000377/1.6</f>
        <v>35.55173670668953</v>
      </c>
      <c r="E17" s="16">
        <f>($B$16/$C$7)*($B$12/2*25.4+($B$13*($B$14/100)))*0.000377/1.6</f>
        <v>126.20866530874783</v>
      </c>
      <c r="F17" s="16">
        <f>($B$19/$C$7)*($B$12/2*25.4+($B$13*($B$14/100)))*0.000377/1.6</f>
        <v>62.21553923670669</v>
      </c>
      <c r="G17" s="16">
        <f>($B$17/$C$7)*($B$12/2*25.4+($B$13*($B$14/100)))*0.000377/1.6</f>
        <v>35.55173670668953</v>
      </c>
      <c r="H17" s="16">
        <f>($B$18/$C$7)*($B$12/2*25.4+($B$13*($B$14/100)))*0.000377/1.6</f>
        <v>113.7655574614065</v>
      </c>
      <c r="I17" s="16">
        <f>H17-G17</f>
        <v>78.21382075471698</v>
      </c>
      <c r="J17" s="16">
        <f>$B$18-($B$18*($C$7/$C$6))</f>
        <v>1096.2331201137176</v>
      </c>
      <c r="K17" s="37">
        <f>$J$7/$B$18*100</f>
        <v>17.128642501776838</v>
      </c>
    </row>
    <row r="18" spans="1:11" ht="12.75">
      <c r="A18" s="25" t="s">
        <v>35</v>
      </c>
      <c r="B18" s="21">
        <v>6400</v>
      </c>
      <c r="C18" s="25" t="s">
        <v>36</v>
      </c>
      <c r="D18" s="23">
        <f>($B$15/$C$8)*($B$12/2*25.4+($B$13*($B$14/100)))*0.000377/1.6</f>
        <v>41.45332499999999</v>
      </c>
      <c r="E18" s="16">
        <f>($B$16/$C$8)*($B$12/2*25.4+($B$13*($B$14/100)))*0.000377/1.6</f>
        <v>147.15930375</v>
      </c>
      <c r="F18" s="39">
        <f>($B$19/$C$8)*($B$12/2*25.4+($B$13*($B$14/100)))*0.000377/1.6</f>
        <v>72.54331874999998</v>
      </c>
      <c r="G18" s="16">
        <f>($B$17/$C$8)*($B$12/2*25.4+($B$13*($B$14/100)))*0.000377/1.6</f>
        <v>41.45332499999999</v>
      </c>
      <c r="H18" s="16">
        <f>($B$18/$C$8)*($B$12/2*25.4+($B$13*($B$14/100)))*0.000377/1.6</f>
        <v>132.65064</v>
      </c>
      <c r="I18" s="16">
        <f>H18-G18</f>
        <v>91.19731500000002</v>
      </c>
      <c r="J18" s="16">
        <f>$B$18-($B$18*($C$8/$C$7))</f>
        <v>911.1492281303608</v>
      </c>
      <c r="K18" s="37">
        <f>$J$8/$B$18*100</f>
        <v>14.236706689536888</v>
      </c>
    </row>
    <row r="19" spans="1:11" ht="13.5" thickBot="1">
      <c r="A19" s="27" t="s">
        <v>39</v>
      </c>
      <c r="B19" s="22">
        <v>3500</v>
      </c>
      <c r="C19" s="27" t="s">
        <v>37</v>
      </c>
      <c r="D19" s="24" t="e">
        <f>($B$15/$C$9)*($B$12/2*25.4+($B$13*($B$14/100)))*0.000377/1.6</f>
        <v>#DIV/0!</v>
      </c>
      <c r="E19" s="17" t="e">
        <f>($B$16/$C$9)*($B$12/2*25.4+($B$13*($B$14/100)))*0.000377/1.6</f>
        <v>#DIV/0!</v>
      </c>
      <c r="F19" s="17" t="e">
        <f>($B$19/$C$9)*($B$12/2*25.4+($B$13*($B$14/100)))*0.000377/1.6</f>
        <v>#DIV/0!</v>
      </c>
      <c r="G19" s="17" t="e">
        <f>($B$17/$C$9)*($B$12/2*25.4+($B$13*($B$14/100)))*0.000377/1.6</f>
        <v>#DIV/0!</v>
      </c>
      <c r="H19" s="18" t="s">
        <v>15</v>
      </c>
      <c r="I19" s="17" t="e">
        <f>F19-G19</f>
        <v>#DIV/0!</v>
      </c>
      <c r="J19" s="17">
        <f>$B$18-($B$18*($C$9/$C$8))</f>
        <v>6400</v>
      </c>
      <c r="K19" s="38">
        <f>$J$9/$B$18*100</f>
        <v>100</v>
      </c>
    </row>
    <row r="20" ht="12.75">
      <c r="A20" s="33" t="s">
        <v>38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&amp;C&amp;"Arial,Bold"&amp;12&amp;UMotorcycle Gearing Sheet</oddHeader>
    <oddFooter>&amp;LRef: gearing.xls&amp;CPage &amp;P of &amp;N&amp;RPrinted: 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Motorcycle Gearing Worksheet</dc:title>
  <dc:subject/>
  <dc:creator>Paul Kind</dc:creator>
  <cp:keywords/>
  <dc:description/>
  <cp:lastModifiedBy>Phaneuf</cp:lastModifiedBy>
  <cp:lastPrinted>1999-03-23T23:37:23Z</cp:lastPrinted>
  <dcterms:created xsi:type="dcterms:W3CDTF">1999-03-23T03:46:38Z</dcterms:created>
  <dcterms:modified xsi:type="dcterms:W3CDTF">2008-09-16T01:53:32Z</dcterms:modified>
  <cp:category/>
  <cp:version/>
  <cp:contentType/>
  <cp:contentStatus/>
</cp:coreProperties>
</file>